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факт  2017" sheetId="1" r:id="rId1"/>
  </sheets>
  <externalReferences>
    <externalReference r:id="rId2"/>
  </externalReferences>
  <definedNames>
    <definedName name="_xlnm.Print_Area" localSheetId="0">'факт  2017'!$A$2:$T$15</definedName>
  </definedNames>
  <calcPr calcId="125725"/>
</workbook>
</file>

<file path=xl/calcChain.xml><?xml version="1.0" encoding="utf-8"?>
<calcChain xmlns="http://schemas.openxmlformats.org/spreadsheetml/2006/main">
  <c r="Q8" i="1"/>
  <c r="I8"/>
  <c r="S7"/>
  <c r="S8" s="1"/>
  <c r="R7"/>
  <c r="Q7"/>
  <c r="O7"/>
  <c r="O8" s="1"/>
  <c r="N7"/>
  <c r="N8" s="1"/>
  <c r="M7"/>
  <c r="P7" s="1"/>
  <c r="K7"/>
  <c r="K8" s="1"/>
  <c r="J7"/>
  <c r="I7"/>
  <c r="G7"/>
  <c r="G8" s="1"/>
  <c r="F7"/>
  <c r="F8" s="1"/>
  <c r="E7"/>
  <c r="O6"/>
  <c r="N6"/>
  <c r="S5"/>
  <c r="S6" s="1"/>
  <c r="R5"/>
  <c r="R6" s="1"/>
  <c r="Q5"/>
  <c r="Q10" s="1"/>
  <c r="O5"/>
  <c r="N5"/>
  <c r="M5"/>
  <c r="K5"/>
  <c r="K6" s="1"/>
  <c r="J5"/>
  <c r="J6" s="1"/>
  <c r="I5"/>
  <c r="I10" s="1"/>
  <c r="G5"/>
  <c r="G6" s="1"/>
  <c r="F5"/>
  <c r="F6" s="1"/>
  <c r="E5"/>
  <c r="E10" l="1"/>
  <c r="M10"/>
  <c r="R9"/>
  <c r="F9"/>
  <c r="T7"/>
  <c r="T8" s="1"/>
  <c r="H7"/>
  <c r="H8" s="1"/>
  <c r="J9"/>
  <c r="E8"/>
  <c r="M8"/>
  <c r="L7"/>
  <c r="N9"/>
  <c r="J8"/>
  <c r="R8"/>
  <c r="M11"/>
  <c r="P8"/>
  <c r="Q11"/>
  <c r="I11"/>
  <c r="L8"/>
  <c r="E11"/>
  <c r="E9"/>
  <c r="I9"/>
  <c r="M9"/>
  <c r="Q9"/>
  <c r="H5"/>
  <c r="L5"/>
  <c r="L6" s="1"/>
  <c r="P5"/>
  <c r="P6" s="1"/>
  <c r="T5"/>
  <c r="T6" s="1"/>
  <c r="G10"/>
  <c r="G11" s="1"/>
  <c r="K10"/>
  <c r="K11" s="1"/>
  <c r="O10"/>
  <c r="O11" s="1"/>
  <c r="S10"/>
  <c r="S11" s="1"/>
  <c r="G9"/>
  <c r="K9"/>
  <c r="O9"/>
  <c r="S9"/>
  <c r="F10"/>
  <c r="F11" s="1"/>
  <c r="J10"/>
  <c r="J11" s="1"/>
  <c r="N10"/>
  <c r="N11" s="1"/>
  <c r="R10"/>
  <c r="R11" s="1"/>
  <c r="E6"/>
  <c r="I6"/>
  <c r="M6"/>
  <c r="Q6"/>
  <c r="D7" l="1"/>
  <c r="D8" s="1"/>
  <c r="T9"/>
  <c r="P10"/>
  <c r="P11" s="1"/>
  <c r="D5"/>
  <c r="D6" s="1"/>
  <c r="H6"/>
  <c r="H10"/>
  <c r="L9"/>
  <c r="H9"/>
  <c r="L10"/>
  <c r="L11" s="1"/>
  <c r="T10"/>
  <c r="T11" s="1"/>
  <c r="P9"/>
  <c r="H11" l="1"/>
  <c r="D10"/>
  <c r="D11" s="1"/>
  <c r="D9"/>
</calcChain>
</file>

<file path=xl/sharedStrings.xml><?xml version="1.0" encoding="utf-8"?>
<sst xmlns="http://schemas.openxmlformats.org/spreadsheetml/2006/main" count="39" uniqueCount="35">
  <si>
    <t>№ п/п</t>
  </si>
  <si>
    <t>Наименование</t>
  </si>
  <si>
    <t>Ед.изм.</t>
  </si>
  <si>
    <t>Январь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</si>
  <si>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</si>
  <si>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</si>
  <si>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</si>
  <si>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</si>
  <si>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</si>
  <si>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</si>
  <si>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</si>
  <si>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Июль</t>
  </si>
  <si>
    <t>Август</t>
  </si>
  <si>
    <t>Сентябрь</t>
  </si>
  <si>
    <t>III квартал</t>
  </si>
  <si>
    <t>Октябрь</t>
  </si>
  <si>
    <t>Ноябрь</t>
  </si>
  <si>
    <t>Декабрь</t>
  </si>
  <si>
    <t>IV квартал</t>
  </si>
  <si>
    <t>1.</t>
  </si>
  <si>
    <t>Отпуск в сеть</t>
  </si>
  <si>
    <t>млн.кВтч</t>
  </si>
  <si>
    <t>МВт</t>
  </si>
  <si>
    <t>2.</t>
  </si>
  <si>
    <t>Потери в электрических сетях</t>
  </si>
  <si>
    <t>3.</t>
  </si>
  <si>
    <t>Относительные потери</t>
  </si>
  <si>
    <t>%</t>
  </si>
  <si>
    <t>4.</t>
  </si>
  <si>
    <t>Отпуск из сети</t>
  </si>
  <si>
    <t>Отчет об исполнении баланса электрической энергии и мощности по сетевой организации (по технологическому расходу электроэнергии (мощности) - потерям в электрических сетях)</t>
  </si>
  <si>
    <t>ООО "КВЭП",  ФАКТ 2017 г.</t>
  </si>
  <si>
    <t>фактические показатели за 2017 г</t>
  </si>
  <si>
    <t>Экономист</t>
  </si>
  <si>
    <t>Кривнева Е.В.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</si>
</sst>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8">
    <font>
      <sz val="10"/>
      <name val="Arial Cyr"/>
      <charset val="204"/>
    </font>
    <font>
      <sz val="10"/>
      <name val="Times New Roman Cy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6" fontId="7" fillId="2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10" fontId="7" fillId="2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3">
    <cellStyle name="Обычный" xfId="0" builtinId="0"/>
    <cellStyle name="Обычный_Tarif_2002 год" xfId="2"/>
    <cellStyle name="Обычный_Tarif_9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2;&#1054;&#1048;%20&#1044;&#1054;&#1050;&#1059;&#1052;&#1045;&#1053;&#1058;&#1067;%20&#1050;&#1042;&#1069;&#1055;\&#1092;&#1072;&#1082;&#1090;&#1080;&#1095;&#1077;&#1089;&#1082;&#1080;&#1077;%20&#1076;&#1072;&#1085;&#1085;&#1099;&#1077;\2017\&#1086;&#1090;&#1095;&#1077;&#1090;%20&#1086;&#1073;%20&#1080;&#1089;&#1087;&#1086;&#1083;&#1085;&#1077;&#1085;&#1080;&#1080;%20&#1073;&#1072;&#1083;&#1072;&#1085;&#1089;&#1072;%20%20&#1079;&#1072;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факт  2017"/>
      <sheetName val="январь"/>
      <sheetName val="февраль 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>
        <row r="7">
          <cell r="E7">
            <v>6.2484469999999996</v>
          </cell>
        </row>
        <row r="9">
          <cell r="E9">
            <v>0.136882</v>
          </cell>
        </row>
      </sheetData>
      <sheetData sheetId="2">
        <row r="8">
          <cell r="E8">
            <v>5.6915329999999997</v>
          </cell>
        </row>
        <row r="10">
          <cell r="E10">
            <v>0.123832</v>
          </cell>
        </row>
      </sheetData>
      <sheetData sheetId="3">
        <row r="7">
          <cell r="E7">
            <v>4.9862419999999998</v>
          </cell>
        </row>
        <row r="9">
          <cell r="E9">
            <v>0.16917699999999999</v>
          </cell>
        </row>
      </sheetData>
      <sheetData sheetId="4">
        <row r="7">
          <cell r="E7">
            <v>4.3883510000000001</v>
          </cell>
        </row>
        <row r="9">
          <cell r="E9">
            <v>0.18449599999999999</v>
          </cell>
        </row>
      </sheetData>
      <sheetData sheetId="5">
        <row r="8">
          <cell r="E8">
            <v>4.3022210000000003</v>
          </cell>
        </row>
        <row r="10">
          <cell r="E10">
            <v>0.12964100000000001</v>
          </cell>
        </row>
      </sheetData>
      <sheetData sheetId="6">
        <row r="7">
          <cell r="E7">
            <v>4.2018089999999999</v>
          </cell>
        </row>
        <row r="9">
          <cell r="E9">
            <v>0.10929700000000001</v>
          </cell>
        </row>
      </sheetData>
      <sheetData sheetId="7">
        <row r="7">
          <cell r="E7">
            <v>5.0762260000000001</v>
          </cell>
        </row>
        <row r="9">
          <cell r="E9">
            <v>0.149093</v>
          </cell>
        </row>
      </sheetData>
      <sheetData sheetId="8">
        <row r="8">
          <cell r="E8">
            <v>5.4980589999999996</v>
          </cell>
        </row>
        <row r="10">
          <cell r="E10">
            <v>5.5178999999999999E-2</v>
          </cell>
        </row>
      </sheetData>
      <sheetData sheetId="9">
        <row r="8">
          <cell r="E8">
            <v>4.3065850000000001</v>
          </cell>
        </row>
        <row r="10">
          <cell r="E10">
            <v>0.190247</v>
          </cell>
        </row>
      </sheetData>
      <sheetData sheetId="10">
        <row r="7">
          <cell r="E7">
            <v>4.0007149999999996</v>
          </cell>
        </row>
        <row r="9">
          <cell r="E9">
            <v>6.9439999999999997E-3</v>
          </cell>
        </row>
      </sheetData>
      <sheetData sheetId="11">
        <row r="7">
          <cell r="E7">
            <v>5.1601990000000004</v>
          </cell>
        </row>
        <row r="9">
          <cell r="E9">
            <v>1.902E-3</v>
          </cell>
        </row>
      </sheetData>
      <sheetData sheetId="12">
        <row r="7">
          <cell r="E7">
            <v>5.7196730000000002</v>
          </cell>
        </row>
        <row r="9">
          <cell r="E9">
            <v>1.1958999999999999E-2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15"/>
  <sheetViews>
    <sheetView tabSelected="1" zoomScaleNormal="100" zoomScaleSheetLayoutView="100" workbookViewId="0">
      <selection activeCell="K19" sqref="K19"/>
    </sheetView>
  </sheetViews>
  <sheetFormatPr defaultRowHeight="15" customHeight="1"/>
  <cols>
    <col min="1" max="1" width="5.7109375" style="1" customWidth="1"/>
    <col min="2" max="2" width="17" style="1" customWidth="1"/>
    <col min="3" max="3" width="9.140625" style="1"/>
    <col min="4" max="4" width="13.7109375" style="1" customWidth="1"/>
    <col min="5" max="7" width="9.140625" style="1"/>
    <col min="8" max="8" width="10.85546875" style="1" customWidth="1"/>
    <col min="9" max="11" width="9.140625" style="1"/>
    <col min="12" max="12" width="11.7109375" style="1" customWidth="1"/>
    <col min="13" max="13" width="9" style="1" customWidth="1"/>
    <col min="14" max="14" width="9.42578125" style="1" customWidth="1"/>
    <col min="15" max="15" width="8.5703125" style="1" customWidth="1"/>
    <col min="16" max="16" width="11.85546875" style="1" customWidth="1"/>
    <col min="17" max="19" width="8.5703125" style="1" customWidth="1"/>
    <col min="20" max="20" width="11.7109375" style="1" customWidth="1"/>
    <col min="21" max="16384" width="9.140625" style="1"/>
  </cols>
  <sheetData>
    <row r="2" spans="1:22" ht="39" customHeight="1">
      <c r="A2" s="29" t="s">
        <v>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"/>
      <c r="V2" s="2"/>
    </row>
    <row r="3" spans="1:22" ht="26.25" customHeight="1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"/>
      <c r="V3" s="3"/>
    </row>
    <row r="4" spans="1:22" s="10" customFormat="1" ht="41.25" customHeight="1">
      <c r="A4" s="4" t="s">
        <v>0</v>
      </c>
      <c r="B4" s="5" t="s">
        <v>1</v>
      </c>
      <c r="C4" s="5" t="s">
        <v>2</v>
      </c>
      <c r="D4" s="6" t="s">
        <v>32</v>
      </c>
      <c r="E4" s="7" t="s">
        <v>3</v>
      </c>
      <c r="F4" s="7" t="s">
        <v>4</v>
      </c>
      <c r="G4" s="7" t="s">
        <v>5</v>
      </c>
      <c r="H4" s="8" t="s">
        <v>6</v>
      </c>
      <c r="I4" s="7" t="s">
        <v>7</v>
      </c>
      <c r="J4" s="7" t="s">
        <v>8</v>
      </c>
      <c r="K4" s="7" t="s">
        <v>9</v>
      </c>
      <c r="L4" s="8" t="s">
        <v>10</v>
      </c>
      <c r="M4" s="7" t="s">
        <v>11</v>
      </c>
      <c r="N4" s="7" t="s">
        <v>12</v>
      </c>
      <c r="O4" s="7" t="s">
        <v>13</v>
      </c>
      <c r="P4" s="8" t="s">
        <v>14</v>
      </c>
      <c r="Q4" s="7" t="s">
        <v>15</v>
      </c>
      <c r="R4" s="7" t="s">
        <v>16</v>
      </c>
      <c r="S4" s="7" t="s">
        <v>17</v>
      </c>
      <c r="T4" s="8" t="s">
        <v>18</v>
      </c>
      <c r="U4" s="9"/>
      <c r="V4" s="9"/>
    </row>
    <row r="5" spans="1:22" s="10" customFormat="1" ht="26.25" customHeight="1">
      <c r="A5" s="27" t="s">
        <v>19</v>
      </c>
      <c r="B5" s="28" t="s">
        <v>20</v>
      </c>
      <c r="C5" s="5" t="s">
        <v>21</v>
      </c>
      <c r="D5" s="11">
        <f>H5+L5+P5+T5</f>
        <v>59.580059999999996</v>
      </c>
      <c r="E5" s="12">
        <f>[1]январь!E7</f>
        <v>6.2484469999999996</v>
      </c>
      <c r="F5" s="12">
        <f>'[1]февраль '!E8</f>
        <v>5.6915329999999997</v>
      </c>
      <c r="G5" s="12">
        <f>[1]март!E7</f>
        <v>4.9862419999999998</v>
      </c>
      <c r="H5" s="13">
        <f>E5+F5+G5</f>
        <v>16.926221999999999</v>
      </c>
      <c r="I5" s="12">
        <f>[1]апрель!E7</f>
        <v>4.3883510000000001</v>
      </c>
      <c r="J5" s="12">
        <f>[1]май!E8</f>
        <v>4.3022210000000003</v>
      </c>
      <c r="K5" s="12">
        <f>[1]июнь!E7</f>
        <v>4.2018089999999999</v>
      </c>
      <c r="L5" s="13">
        <f>SUM(I5:K5)</f>
        <v>12.892381</v>
      </c>
      <c r="M5" s="12">
        <f>[1]июль!E7</f>
        <v>5.0762260000000001</v>
      </c>
      <c r="N5" s="12">
        <f>[1]август!E8</f>
        <v>5.4980589999999996</v>
      </c>
      <c r="O5" s="12">
        <f>[1]сентябрь!E8</f>
        <v>4.3065850000000001</v>
      </c>
      <c r="P5" s="13">
        <f>SUM(M5:O5)</f>
        <v>14.88087</v>
      </c>
      <c r="Q5" s="12">
        <f>[1]октябрь!E7</f>
        <v>4.0007149999999996</v>
      </c>
      <c r="R5" s="12">
        <f>[1]ноябрь!E7</f>
        <v>5.1601990000000004</v>
      </c>
      <c r="S5" s="12">
        <f>[1]декабрь!E7</f>
        <v>5.7196730000000002</v>
      </c>
      <c r="T5" s="13">
        <f>SUM(Q5:S5)</f>
        <v>14.880587</v>
      </c>
    </row>
    <row r="6" spans="1:22" ht="26.25" customHeight="1">
      <c r="A6" s="27"/>
      <c r="B6" s="28"/>
      <c r="C6" s="14" t="s">
        <v>22</v>
      </c>
      <c r="D6" s="15">
        <f>D5/8760*1000</f>
        <v>6.8013767123287669</v>
      </c>
      <c r="E6" s="16">
        <f>E5/744*1000</f>
        <v>8.3984502688172054</v>
      </c>
      <c r="F6" s="16">
        <f>F5/672*1000</f>
        <v>8.4695431547619044</v>
      </c>
      <c r="G6" s="16">
        <f>G5/744*1000</f>
        <v>6.7019381720430102</v>
      </c>
      <c r="H6" s="17">
        <f>H5/2160*1000</f>
        <v>7.8362138888888877</v>
      </c>
      <c r="I6" s="16">
        <f>I5/720*1000</f>
        <v>6.0949319444444452</v>
      </c>
      <c r="J6" s="16">
        <f>J5/744*1000</f>
        <v>5.782555107526882</v>
      </c>
      <c r="K6" s="16">
        <f>K5/720*1000</f>
        <v>5.835845833333333</v>
      </c>
      <c r="L6" s="17">
        <f>L5/2184*1000</f>
        <v>5.9031048534798538</v>
      </c>
      <c r="M6" s="16">
        <f>M5/744*1000</f>
        <v>6.8228844086021505</v>
      </c>
      <c r="N6" s="16">
        <f>N5/744*1000</f>
        <v>7.3898642473118272</v>
      </c>
      <c r="O6" s="16">
        <f>O5/720*1000</f>
        <v>5.9813680555555555</v>
      </c>
      <c r="P6" s="17">
        <f>P5/2184*1000</f>
        <v>6.8135851648351649</v>
      </c>
      <c r="Q6" s="16">
        <f>Q5/744*1000</f>
        <v>5.3773051075268814</v>
      </c>
      <c r="R6" s="16">
        <f>R5/720*1000</f>
        <v>7.1669430555555564</v>
      </c>
      <c r="S6" s="16">
        <f>S5/744*1000</f>
        <v>7.6877325268817209</v>
      </c>
      <c r="T6" s="17">
        <f>T5/2208*1000</f>
        <v>6.7393962862318846</v>
      </c>
    </row>
    <row r="7" spans="1:22" ht="26.25" customHeight="1">
      <c r="A7" s="27" t="s">
        <v>23</v>
      </c>
      <c r="B7" s="28" t="s">
        <v>24</v>
      </c>
      <c r="C7" s="5" t="s">
        <v>21</v>
      </c>
      <c r="D7" s="18">
        <f>H7+L7+P7+T7</f>
        <v>1.2686489999999999</v>
      </c>
      <c r="E7" s="19">
        <f>[1]январь!E9</f>
        <v>0.136882</v>
      </c>
      <c r="F7" s="19">
        <f>'[1]февраль '!E10</f>
        <v>0.123832</v>
      </c>
      <c r="G7" s="19">
        <f>[1]март!E9</f>
        <v>0.16917699999999999</v>
      </c>
      <c r="H7" s="13">
        <f>E7+F7+G7</f>
        <v>0.42989100000000002</v>
      </c>
      <c r="I7" s="19">
        <f>[1]апрель!E9</f>
        <v>0.18449599999999999</v>
      </c>
      <c r="J7" s="19">
        <f>[1]май!E10</f>
        <v>0.12964100000000001</v>
      </c>
      <c r="K7" s="19">
        <f>[1]июнь!E9</f>
        <v>0.10929700000000001</v>
      </c>
      <c r="L7" s="13">
        <f>SUM(I7:K7)</f>
        <v>0.42343399999999998</v>
      </c>
      <c r="M7" s="19">
        <f>[1]июль!E9</f>
        <v>0.149093</v>
      </c>
      <c r="N7" s="19">
        <f>[1]август!E10</f>
        <v>5.5178999999999999E-2</v>
      </c>
      <c r="O7" s="19">
        <f>[1]сентябрь!E10</f>
        <v>0.190247</v>
      </c>
      <c r="P7" s="13">
        <f>SUM(M7:O7)</f>
        <v>0.39451900000000001</v>
      </c>
      <c r="Q7" s="19">
        <f>[1]октябрь!E9</f>
        <v>6.9439999999999997E-3</v>
      </c>
      <c r="R7" s="19">
        <f>[1]ноябрь!E9</f>
        <v>1.902E-3</v>
      </c>
      <c r="S7" s="12">
        <f>[1]декабрь!E9</f>
        <v>1.1958999999999999E-2</v>
      </c>
      <c r="T7" s="13">
        <f>SUM(Q7:S7)</f>
        <v>2.0804999999999997E-2</v>
      </c>
    </row>
    <row r="8" spans="1:22" ht="26.25" customHeight="1">
      <c r="A8" s="27"/>
      <c r="B8" s="28"/>
      <c r="C8" s="14" t="s">
        <v>22</v>
      </c>
      <c r="D8" s="15">
        <f>D7/8760*1000</f>
        <v>0.14482294520547945</v>
      </c>
      <c r="E8" s="16">
        <f>E7/744*1000</f>
        <v>0.18398118279569894</v>
      </c>
      <c r="F8" s="16">
        <f>F7/672*1000</f>
        <v>0.18427380952380951</v>
      </c>
      <c r="G8" s="16">
        <f>G7/744*1000</f>
        <v>0.22738844086021506</v>
      </c>
      <c r="H8" s="17">
        <f>H7/2160*1000</f>
        <v>0.19902361111111111</v>
      </c>
      <c r="I8" s="16">
        <f>I7/720*1000</f>
        <v>0.25624444444444444</v>
      </c>
      <c r="J8" s="16">
        <f>J7/744*1000</f>
        <v>0.17424865591397851</v>
      </c>
      <c r="K8" s="16">
        <f>K7/720*1000</f>
        <v>0.15180138888888889</v>
      </c>
      <c r="L8" s="17">
        <f>L7/2184*1000</f>
        <v>0.19388003663003664</v>
      </c>
      <c r="M8" s="16">
        <f>M7/744*1000</f>
        <v>0.20039381720430108</v>
      </c>
      <c r="N8" s="16">
        <f>N7/744*1000</f>
        <v>7.4165322580645163E-2</v>
      </c>
      <c r="O8" s="16">
        <f>O7/720*1000</f>
        <v>0.26423194444444442</v>
      </c>
      <c r="P8" s="17">
        <f>P7/2184*1000</f>
        <v>0.18064056776556778</v>
      </c>
      <c r="Q8" s="16">
        <f>Q7/744*1000</f>
        <v>9.3333333333333324E-3</v>
      </c>
      <c r="R8" s="16">
        <f>R7/720*1000</f>
        <v>2.6416666666666667E-3</v>
      </c>
      <c r="S8" s="16">
        <f>S7/744*1000</f>
        <v>1.6073924731182795E-2</v>
      </c>
      <c r="T8" s="17">
        <f>T7/2208*1000</f>
        <v>9.4225543478260853E-3</v>
      </c>
    </row>
    <row r="9" spans="1:22" ht="26.25" customHeight="1">
      <c r="A9" s="14" t="s">
        <v>25</v>
      </c>
      <c r="B9" s="20" t="s">
        <v>26</v>
      </c>
      <c r="C9" s="14" t="s">
        <v>27</v>
      </c>
      <c r="D9" s="21">
        <f t="shared" ref="D9:T9" si="0">D7/D5</f>
        <v>2.1293180973634467E-2</v>
      </c>
      <c r="E9" s="22">
        <f t="shared" si="0"/>
        <v>2.1906563342859436E-2</v>
      </c>
      <c r="F9" s="22">
        <f t="shared" si="0"/>
        <v>2.1757231311845156E-2</v>
      </c>
      <c r="G9" s="22">
        <f t="shared" si="0"/>
        <v>3.3928758371535118E-2</v>
      </c>
      <c r="H9" s="23">
        <f t="shared" si="0"/>
        <v>2.5397929910171334E-2</v>
      </c>
      <c r="I9" s="22">
        <f>I7/I5</f>
        <v>4.2042215857391534E-2</v>
      </c>
      <c r="J9" s="22">
        <f t="shared" si="0"/>
        <v>3.0133505461481407E-2</v>
      </c>
      <c r="K9" s="22">
        <f t="shared" si="0"/>
        <v>2.601189154480844E-2</v>
      </c>
      <c r="L9" s="23">
        <f t="shared" si="0"/>
        <v>3.28437392596449E-2</v>
      </c>
      <c r="M9" s="22">
        <f t="shared" si="0"/>
        <v>2.9370835735051986E-2</v>
      </c>
      <c r="N9" s="22">
        <f t="shared" si="0"/>
        <v>1.0036087280984072E-2</v>
      </c>
      <c r="O9" s="22">
        <f t="shared" si="0"/>
        <v>4.4175837699708703E-2</v>
      </c>
      <c r="P9" s="23">
        <f t="shared" si="0"/>
        <v>2.6511823569455282E-2</v>
      </c>
      <c r="Q9" s="22">
        <f>Q7/Q5</f>
        <v>1.7356897454579995E-3</v>
      </c>
      <c r="R9" s="22">
        <f>R7/R5</f>
        <v>3.6859043614403242E-4</v>
      </c>
      <c r="S9" s="22">
        <f>S7/S5</f>
        <v>2.0908537953131232E-3</v>
      </c>
      <c r="T9" s="23">
        <f t="shared" si="0"/>
        <v>1.3981303291328493E-3</v>
      </c>
    </row>
    <row r="10" spans="1:22" ht="26.25" customHeight="1">
      <c r="A10" s="27" t="s">
        <v>28</v>
      </c>
      <c r="B10" s="28" t="s">
        <v>29</v>
      </c>
      <c r="C10" s="5" t="s">
        <v>21</v>
      </c>
      <c r="D10" s="24">
        <f>H10+L10+P10+T10</f>
        <v>58.311410999999993</v>
      </c>
      <c r="E10" s="19">
        <f>E5-E7</f>
        <v>6.1115649999999997</v>
      </c>
      <c r="F10" s="19">
        <f>F5-F7</f>
        <v>5.5677009999999996</v>
      </c>
      <c r="G10" s="19">
        <f>G5-G7</f>
        <v>4.8170649999999995</v>
      </c>
      <c r="H10" s="25">
        <f>SUM(E10:G10)</f>
        <v>16.496330999999998</v>
      </c>
      <c r="I10" s="19">
        <f>I5-I7</f>
        <v>4.2038549999999999</v>
      </c>
      <c r="J10" s="19">
        <f>J5-J7</f>
        <v>4.17258</v>
      </c>
      <c r="K10" s="19">
        <f>K5-K7</f>
        <v>4.0925120000000001</v>
      </c>
      <c r="L10" s="25">
        <f>SUM(I10:K10)</f>
        <v>12.468947</v>
      </c>
      <c r="M10" s="19">
        <f>M5-M7</f>
        <v>4.9271330000000004</v>
      </c>
      <c r="N10" s="19">
        <f>N5-N7</f>
        <v>5.4428799999999997</v>
      </c>
      <c r="O10" s="19">
        <f>O5-O7</f>
        <v>4.1163379999999998</v>
      </c>
      <c r="P10" s="25">
        <f>SUM(M10:O10)</f>
        <v>14.486350999999999</v>
      </c>
      <c r="Q10" s="19">
        <f>Q5-Q7</f>
        <v>3.9937709999999997</v>
      </c>
      <c r="R10" s="19">
        <f>R5-R7</f>
        <v>5.1582970000000001</v>
      </c>
      <c r="S10" s="19">
        <f>S5-S7</f>
        <v>5.7077140000000002</v>
      </c>
      <c r="T10" s="25">
        <f>SUM(Q10:S10)</f>
        <v>14.859781999999999</v>
      </c>
    </row>
    <row r="11" spans="1:22" ht="26.25" customHeight="1">
      <c r="A11" s="27"/>
      <c r="B11" s="28"/>
      <c r="C11" s="14" t="s">
        <v>22</v>
      </c>
      <c r="D11" s="15">
        <f>D10/8760*1000</f>
        <v>6.6565537671232864</v>
      </c>
      <c r="E11" s="16">
        <f>E10/744*1000</f>
        <v>8.2144690860215039</v>
      </c>
      <c r="F11" s="16">
        <f>F10/672*1000</f>
        <v>8.2852693452380954</v>
      </c>
      <c r="G11" s="16">
        <f>G10/744*1000</f>
        <v>6.4745497311827958</v>
      </c>
      <c r="H11" s="17">
        <f>H10/2160*1000</f>
        <v>7.6371902777777771</v>
      </c>
      <c r="I11" s="16">
        <f>I10/720*1000</f>
        <v>5.8386874999999998</v>
      </c>
      <c r="J11" s="16">
        <f>J10/744*1000</f>
        <v>5.6083064516129024</v>
      </c>
      <c r="K11" s="16">
        <f>K10/720*1000</f>
        <v>5.6840444444444449</v>
      </c>
      <c r="L11" s="17">
        <f>L10/2184*1000</f>
        <v>5.709224816849817</v>
      </c>
      <c r="M11" s="16">
        <f>M10/744*1000</f>
        <v>6.6224905913978498</v>
      </c>
      <c r="N11" s="16">
        <f>N10/744*1000</f>
        <v>7.3156989247311817</v>
      </c>
      <c r="O11" s="16">
        <f>O10/720*1000</f>
        <v>5.7171361111111114</v>
      </c>
      <c r="P11" s="17">
        <f>P10/2184*1000</f>
        <v>6.6329445970695966</v>
      </c>
      <c r="Q11" s="16">
        <f>Q10/744*1000</f>
        <v>5.3679717741935482</v>
      </c>
      <c r="R11" s="16">
        <f>R10/720*1000</f>
        <v>7.1643013888888891</v>
      </c>
      <c r="S11" s="16">
        <f>S10/744*1000</f>
        <v>7.6716586021505382</v>
      </c>
      <c r="T11" s="17">
        <f>T10/2208*1000</f>
        <v>6.7299737318840576</v>
      </c>
    </row>
    <row r="15" spans="1:22" s="26" customFormat="1" ht="18.75" customHeight="1">
      <c r="B15" s="26" t="s">
        <v>33</v>
      </c>
      <c r="G15" s="26" t="s">
        <v>34</v>
      </c>
    </row>
  </sheetData>
  <mergeCells count="8">
    <mergeCell ref="A10:A11"/>
    <mergeCell ref="B10:B11"/>
    <mergeCell ref="A2:T2"/>
    <mergeCell ref="A3:T3"/>
    <mergeCell ref="A5:A6"/>
    <mergeCell ref="B5:B6"/>
    <mergeCell ref="A7:A8"/>
    <mergeCell ref="B7:B8"/>
  </mergeCells>
  <pageMargins left="0.39370078740157483" right="0.39370078740157483" top="0.98425196850393704" bottom="0.98425196850393704" header="0.51181102362204722" footer="0.51181102362204722"/>
  <pageSetup paperSize="9" scale="73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  2017</vt:lpstr>
      <vt:lpstr>'факт  2017'!Область_печати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Krivneva</dc:creator>
  <cp:lastModifiedBy>Krivneva</cp:lastModifiedBy>
  <dcterms:created xsi:type="dcterms:W3CDTF">2018-02-06T07:45:17Z</dcterms:created>
  <dcterms:modified xsi:type="dcterms:W3CDTF">2018-02-06T07:48:55Z</dcterms:modified>
</cp:coreProperties>
</file>